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3" i="1" l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<sst xmlns="http://schemas.openxmlformats.org/spreadsheetml/2006/main" count="354" uniqueCount="229">
  <si>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</si>
  <si>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</si>
  <si>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</si>
  <si>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</si>
  <si>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</si>
  <si>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</si>
  <si>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</si>
  <si>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</si>
  <si>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</si>
  <si>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</si>
  <si>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</si>
  <si>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</si>
  <si>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</si>
  <si>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</si>
  <si>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</si>
  <si>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</si>
  <si>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</si>
  <si>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</si>
  <si>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</si>
  <si>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</si>
  <si>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</si>
  <si>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</si>
  <si>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</si>
  <si>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</si>
  <si>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</si>
  <si>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</si>
  <si>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</si>
  <si>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</si>
  <si>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</si>
  <si>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</si>
  <si>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</si>
  <si>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</si>
  <si>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</si>
  <si>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</si>
  <si>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</si>
  <si>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</si>
  <si>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</si>
  <si>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</si>
  <si>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</si>
  <si>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</si>
  <si>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</si>
  <si>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</si>
  <si>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</si>
  <si>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</si>
  <si>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</si>
  <si>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</si>
  <si>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</si>
  <si>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</si>
  <si>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</si>
  <si>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</si>
  <si>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</si>
  <si>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</si>
  <si>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</si>
  <si>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</si>
  <si>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</si>
  <si>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</si>
  <si>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</si>
  <si>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</si>
  <si>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</si>
  <si>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</si>
  <si>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</si>
  <si>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</si>
  <si>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</si>
  <si>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</si>
  <si>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</si>
  <si>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</si>
  <si>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</si>
  <si>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</si>
  <si>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</si>
  <si>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</si>
  <si>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</si>
  <si>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</si>
  <si>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</si>
  <si>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</si>
  <si>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</si>
  <si>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</si>
  <si>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</si>
  <si>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</si>
  <si>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</si>
  <si>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</si>
  <si>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</si>
  <si>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</si>
  <si>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</si>
  <si>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</si>
  <si>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</si>
  <si>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</si>
  <si>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</si>
  <si>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</si>
  <si>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</si>
  <si>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</si>
  <si>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</si>
  <si>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</si>
  <si>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</si>
  <si>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</si>
  <si>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</si>
  <si>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</si>
  <si>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</si>
  <si>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</si>
  <si>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</si>
  <si>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</si>
  <si>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</si>
  <si>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</si>
  <si>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</si>
  <si>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</si>
  <si>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</si>
  <si>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</si>
  <si>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</si>
  <si>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</si>
  <si>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</si>
  <si>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</si>
  <si>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</si>
  <si>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</si>
  <si>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</si>
  <si>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</si>
  <si>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</si>
  <si>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</si>
  <si>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</si>
  <si>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</si>
  <si>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</si>
  <si>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</si>
  <si>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</si>
  <si>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</si>
  <si>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</si>
  <si>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</si>
  <si>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</si>
  <si>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</si>
  <si>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</si>
  <si>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</si>
  <si>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</si>
  <si>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</si>
  <si>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</si>
  <si>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</si>
  <si>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</si>
  <si>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</si>
  <si>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</si>
  <si>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</si>
  <si>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</si>
  <si>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</si>
  <si>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</si>
  <si>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</si>
  <si>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</si>
  <si>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</si>
  <si>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</si>
  <si>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</si>
  <si>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</si>
  <si>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</si>
  <si>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</si>
  <si>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</si>
  <si>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</si>
  <si>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</si>
  <si>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</si>
  <si>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</si>
  <si>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</si>
  <si>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</si>
  <si>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</si>
  <si>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</si>
  <si>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</si>
  <si>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</si>
  <si>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</si>
  <si>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</si>
  <si>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</si>
  <si>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</si>
  <si>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</si>
  <si>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</si>
  <si>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</si>
  <si>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</si>
  <si>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</si>
  <si>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</si>
  <si>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</si>
  <si>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</si>
  <si>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</si>
  <si>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</si>
  <si>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</si>
  <si>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</si>
  <si>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</si>
  <si>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</si>
  <si>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</si>
  <si>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</si>
  <si>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</si>
  <si>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</si>
  <si>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</si>
  <si>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</si>
  <si>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</si>
  <si>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</si>
  <si>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</si>
  <si>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</si>
  <si>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</si>
  <si>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</si>
  <si>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</si>
  <si>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</si>
  <si>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</si>
  <si>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</si>
  <si>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</si>
  <si>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</si>
  <si>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</si>
  <si>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</si>
  <si>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</si>
  <si>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</si>
  <si>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</si>
  <si>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</si>
  <si>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</si>
  <si>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</si>
  <si>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</si>
  <si>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</si>
  <si>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</si>
  <si>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Chunamon</t>
  </si>
  <si>
    <t>94C019</t>
  </si>
  <si>
    <t>11-21-19</t>
  </si>
  <si>
    <t>56°7'16.1"</t>
  </si>
  <si>
    <t>124°21'41.6"</t>
  </si>
  <si>
    <t>NE,TJ</t>
  </si>
  <si>
    <t>3.6km unnamed spur @ 6km Chunamon FSR</t>
  </si>
  <si>
    <t>Variable - Gentle slopes &gt; Steep</t>
  </si>
  <si>
    <t>N/A</t>
  </si>
  <si>
    <t>Stream</t>
  </si>
  <si>
    <t>SBl; BlS</t>
  </si>
  <si>
    <t>10-60%</t>
  </si>
  <si>
    <t>S/SE</t>
  </si>
  <si>
    <t>1040 - 1200m</t>
  </si>
  <si>
    <t>4WD + Snowmobile</t>
  </si>
  <si>
    <t xml:space="preserve">4WD </t>
  </si>
  <si>
    <t>Existing roads + Establish new roads</t>
  </si>
  <si>
    <t>Endemic</t>
  </si>
  <si>
    <t>None</t>
  </si>
  <si>
    <t>Nonexistent</t>
  </si>
  <si>
    <t>Ground survey Fall 2020</t>
  </si>
  <si>
    <t>No action</t>
  </si>
  <si>
    <t>FH208040007</t>
  </si>
  <si>
    <t>Although this is a susceptible stand, only 2 currents (1 code 1, 1 code 3) offline were noted within poly 13. Only a handful of code 5 were observed. The southern edge has a significant Pl blowdown from historic IMB. Poly should be shifted ~100m northward to avoid old IBM blowdown and no Spruce to survey.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</si>
</sst>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workbookViewId="0">
      <selection activeCell="C5" sqref="C5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9.28515625" style="6" customWidth="1"/>
    <col min="8" max="8" width="9.7109375" style="6" customWidth="1"/>
    <col min="9" max="9" width="10.8554687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205</v>
      </c>
      <c r="B3" s="190" t="s">
        <v>206</v>
      </c>
      <c r="C3" s="180">
        <v>13</v>
      </c>
      <c r="D3" s="180">
        <v>50</v>
      </c>
      <c r="E3" s="180">
        <v>4200</v>
      </c>
      <c r="F3" s="191" t="s">
        <v>207</v>
      </c>
      <c r="G3" s="192" t="s">
        <v>208</v>
      </c>
      <c r="H3" s="192" t="s">
        <v>209</v>
      </c>
      <c r="I3" s="6" t="s">
        <v>198</v>
      </c>
      <c r="J3" s="6" t="s">
        <v>227</v>
      </c>
      <c r="K3" s="6" t="s">
        <v>199</v>
      </c>
      <c r="L3" s="192" t="s">
        <v>210</v>
      </c>
      <c r="M3" s="6" t="s">
        <v>200</v>
      </c>
      <c r="N3" s="6">
        <v>1</v>
      </c>
      <c r="O3" s="180">
        <v>0</v>
      </c>
      <c r="P3" s="181">
        <v>2</v>
      </c>
      <c r="Q3" s="182">
        <v>800</v>
      </c>
      <c r="R3" s="182">
        <v>900</v>
      </c>
      <c r="S3" s="188">
        <v>2</v>
      </c>
      <c r="T3" s="184"/>
      <c r="U3" s="184"/>
      <c r="V3" s="184"/>
      <c r="W3" s="184"/>
      <c r="X3" s="184"/>
      <c r="Y3" s="184"/>
      <c r="Z3" s="184">
        <v>7</v>
      </c>
      <c r="AA3" s="184"/>
      <c r="AB3" s="184"/>
      <c r="AC3" s="186">
        <v>3</v>
      </c>
      <c r="AD3" s="184"/>
      <c r="AE3" s="184"/>
      <c r="AF3" s="184"/>
      <c r="AG3" s="184"/>
      <c r="AH3" s="184"/>
      <c r="AI3" s="184"/>
      <c r="AJ3" s="184">
        <v>2</v>
      </c>
      <c r="AK3" s="184"/>
      <c r="AL3" s="184"/>
      <c r="AM3" s="186">
        <v>5</v>
      </c>
      <c r="AN3" s="184"/>
      <c r="AO3" s="184"/>
      <c r="AP3" s="184"/>
      <c r="AQ3" s="184"/>
      <c r="AR3" s="184"/>
      <c r="AS3" s="184"/>
      <c r="AT3" s="184">
        <v>1</v>
      </c>
      <c r="AU3" s="184"/>
      <c r="AV3" s="184"/>
      <c r="AW3" s="186">
        <v>3</v>
      </c>
      <c r="AX3" s="184"/>
      <c r="AY3" s="184"/>
      <c r="AZ3" s="184"/>
      <c r="BA3" s="184"/>
      <c r="BB3" s="184"/>
      <c r="BC3" s="184"/>
      <c r="BD3" s="184">
        <v>1</v>
      </c>
      <c r="BE3" s="184"/>
      <c r="BF3" s="184"/>
      <c r="BG3" s="186">
        <v>2</v>
      </c>
      <c r="BH3" s="184"/>
      <c r="BI3" s="184"/>
      <c r="BJ3" s="184"/>
      <c r="BK3" s="184"/>
      <c r="BL3" s="184"/>
      <c r="BM3" s="184"/>
      <c r="BN3" s="184">
        <v>2</v>
      </c>
      <c r="BO3" s="184"/>
      <c r="BP3" s="184"/>
      <c r="BQ3" s="186">
        <v>5</v>
      </c>
      <c r="BR3" s="184"/>
      <c r="BS3" s="184"/>
      <c r="BT3" s="184"/>
      <c r="BU3" s="184"/>
      <c r="BV3" s="184"/>
      <c r="BW3" s="184"/>
      <c r="BX3" s="184">
        <v>2</v>
      </c>
      <c r="BY3" s="184"/>
      <c r="BZ3" s="184"/>
      <c r="CA3" s="186"/>
      <c r="CB3" s="184"/>
      <c r="CC3" s="184"/>
      <c r="CD3" s="184"/>
      <c r="CE3" s="184"/>
      <c r="CF3" s="184"/>
      <c r="CG3" s="184"/>
      <c r="CH3" s="184">
        <v>1</v>
      </c>
      <c r="CI3" s="184"/>
      <c r="CJ3" s="184"/>
      <c r="CK3" s="186">
        <v>1</v>
      </c>
      <c r="CL3" s="184"/>
      <c r="CM3" s="184"/>
      <c r="CN3" s="184"/>
      <c r="CO3" s="184"/>
      <c r="CP3" s="184"/>
      <c r="CQ3" s="184"/>
      <c r="CR3" s="184">
        <v>2</v>
      </c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6"/>
      <c r="DQ3" s="6">
        <f>IF(R3&gt;=1,1,0)</f>
        <v>1</v>
      </c>
      <c r="DR3" s="6">
        <f t="shared" ref="DR3:EA3" si="0">S3+AC3+AM3+AW3+BG3+BQ3+CA3+CK3+CU3</f>
        <v>21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18</v>
      </c>
      <c r="DZ3" s="6">
        <f t="shared" si="0"/>
        <v>0</v>
      </c>
      <c r="EA3" s="6">
        <f t="shared" si="0"/>
        <v>0</v>
      </c>
      <c r="EB3" s="6">
        <f>DR3+DS3+DT3+DU3+DV3+DW3+DX3</f>
        <v>21</v>
      </c>
      <c r="EC3" s="6">
        <f>DY3+DZ3+EA3+EB3</f>
        <v>39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390</v>
      </c>
      <c r="D8" s="6">
        <f>A8*D3</f>
        <v>19500</v>
      </c>
      <c r="I8" s="96" t="s">
        <v>52</v>
      </c>
      <c r="J8" s="6">
        <f>TOTALS!D20*D3</f>
        <v>10500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53.846153846153847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7</v>
      </c>
      <c r="AA203" s="29">
        <f t="shared" si="100"/>
        <v>0</v>
      </c>
      <c r="AB203" s="29">
        <f t="shared" si="100"/>
        <v>0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0</v>
      </c>
      <c r="AM203" s="44">
        <f t="shared" si="101"/>
        <v>5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1</v>
      </c>
      <c r="AU203" s="29">
        <f t="shared" si="101"/>
        <v>0</v>
      </c>
      <c r="AV203" s="29">
        <f t="shared" si="101"/>
        <v>0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2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5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2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2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18</v>
      </c>
      <c r="DZ203" s="29">
        <f t="shared" si="106"/>
        <v>0</v>
      </c>
      <c r="EA203" s="29">
        <f t="shared" si="106"/>
        <v>0</v>
      </c>
      <c r="EB203" s="29">
        <f t="shared" si="106"/>
        <v>21</v>
      </c>
      <c r="EC203" s="29">
        <f t="shared" si="106"/>
        <v>39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47" workbookViewId="0">
      <selection activeCell="A47" sqref="A47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Chunamon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94C019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13</v>
      </c>
      <c r="F8" s="45"/>
      <c r="H8" s="46" t="s">
        <v>77</v>
      </c>
      <c r="I8" s="45"/>
      <c r="J8" s="136" t="str">
        <f>ENTRY!L3</f>
        <v>NE,TJ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11-21-19</v>
      </c>
      <c r="F10" s="45"/>
      <c r="H10" s="46" t="s">
        <v>81</v>
      </c>
      <c r="I10" s="46" t="s">
        <v>82</v>
      </c>
      <c r="J10" s="136" t="str">
        <f>ENTRY!G3</f>
        <v>56°7'16.1"</v>
      </c>
      <c r="K10" s="46" t="s">
        <v>83</v>
      </c>
      <c r="L10" s="136" t="str">
        <f>ENTRY!H3</f>
        <v>124°21'41.6"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50</v>
      </c>
      <c r="F11" s="45"/>
      <c r="H11" s="46" t="s">
        <v>85</v>
      </c>
      <c r="I11" s="45"/>
      <c r="J11" s="45"/>
      <c r="K11" s="136">
        <f>ENTRY!E3</f>
        <v>4200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210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53.846153846153847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18</v>
      </c>
      <c r="H31" s="83"/>
      <c r="I31" s="102">
        <f>ENTRY!DY203/ENTRY!DQ203*10</f>
        <v>180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18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53.846153846153847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7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5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2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5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2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2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18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42" sqref="B42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94C019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13</v>
      </c>
      <c r="F8" s="127"/>
      <c r="G8" s="127"/>
      <c r="H8" s="50"/>
      <c r="I8" s="126" t="s">
        <v>169</v>
      </c>
      <c r="J8" s="127"/>
      <c r="K8" s="127"/>
      <c r="L8" s="134" t="str">
        <f>ENTRY!L3</f>
        <v>NE,TJ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50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11-21-19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56°7'16.1"</v>
      </c>
      <c r="F11" s="133" t="s">
        <v>83</v>
      </c>
      <c r="G11" s="136" t="str">
        <f>ENTRY!H3</f>
        <v>124°21'41.6"</v>
      </c>
      <c r="H11" s="50"/>
      <c r="I11" s="129" t="s">
        <v>85</v>
      </c>
      <c r="J11" s="127"/>
      <c r="K11" s="127"/>
      <c r="L11" s="134">
        <f>ENTRY!E3</f>
        <v>4200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93" t="s">
        <v>211</v>
      </c>
      <c r="F16" s="193"/>
      <c r="G16" s="138"/>
      <c r="H16" s="52" t="s">
        <v>174</v>
      </c>
      <c r="I16" s="50"/>
      <c r="J16" s="98" t="s">
        <v>215</v>
      </c>
      <c r="K16" s="50"/>
      <c r="L16" s="52" t="s">
        <v>175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93"/>
      <c r="F17" s="193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214</v>
      </c>
      <c r="K18" s="138"/>
      <c r="L18" s="52" t="s">
        <v>178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213</v>
      </c>
      <c r="G20" s="98"/>
      <c r="H20" s="52" t="s">
        <v>180</v>
      </c>
      <c r="I20" s="50"/>
      <c r="J20" s="98" t="s">
        <v>213</v>
      </c>
      <c r="K20" s="50"/>
      <c r="L20" s="52" t="s">
        <v>181</v>
      </c>
      <c r="M20" s="50"/>
      <c r="N20" s="194" t="s">
        <v>218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194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219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9" t="s">
        <v>224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222</v>
      </c>
      <c r="F32" s="50"/>
      <c r="G32" s="50"/>
      <c r="H32" s="50"/>
      <c r="I32" s="52" t="s">
        <v>190</v>
      </c>
      <c r="J32" s="50"/>
      <c r="K32" s="50"/>
      <c r="L32" s="98" t="s">
        <v>223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225</v>
      </c>
      <c r="F38" s="177"/>
      <c r="G38" s="131"/>
      <c r="H38" s="50"/>
      <c r="I38" s="156" t="s">
        <v>195</v>
      </c>
      <c r="J38" s="50"/>
      <c r="K38" s="50"/>
      <c r="L38" s="138" t="s">
        <v>226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5" t="s">
        <v>228</v>
      </c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5"/>
    </row>
    <row r="41" spans="1:15" ht="30.75" customHeight="1" x14ac:dyDescent="0.2">
      <c r="A41" s="76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5"/>
    </row>
    <row r="42" spans="1:15" x14ac:dyDescent="0.2">
      <c r="A42" s="76"/>
      <c r="B42" s="98"/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3">
    <mergeCell ref="E16:F17"/>
    <mergeCell ref="N20:N21"/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2020-01-18T21:12:46Z</dcterms:modified>
</cp:coreProperties>
</file>